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2"/>
  </bookViews>
  <sheets>
    <sheet name="2 quarters" sheetId="1" r:id="rId1"/>
    <sheet name="Sensitivity Report" sheetId="2" r:id="rId2"/>
    <sheet name="Crystal Ball" sheetId="3" r:id="rId3"/>
    <sheet name="DEC" sheetId="4" r:id="rId4"/>
    <sheet name="REPORT" sheetId="5" r:id="rId5"/>
  </sheets>
  <definedNames>
    <definedName name="sencount" hidden="1">3</definedName>
    <definedName name="solver_adj" localSheetId="0" hidden="1">'2 quarters'!$I$16:$J$20,'2 quarters'!$C$23:$C$27</definedName>
    <definedName name="solver_adj" localSheetId="3" hidden="1">'DEC'!$C$15:$C$19</definedName>
    <definedName name="solver_cvg" localSheetId="0" hidden="1">0.001</definedName>
    <definedName name="solver_cvg" localSheetId="3" hidden="1">0.001</definedName>
    <definedName name="solver_drv" localSheetId="0" hidden="1">1</definedName>
    <definedName name="solver_drv" localSheetId="3" hidden="1">1</definedName>
    <definedName name="solver_est" localSheetId="0" hidden="1">1</definedName>
    <definedName name="solver_est" localSheetId="3" hidden="1">1</definedName>
    <definedName name="solver_itr" localSheetId="0" hidden="1">100</definedName>
    <definedName name="solver_itr" localSheetId="3" hidden="1">100</definedName>
    <definedName name="solver_lhs1" localSheetId="0" hidden="1">'2 quarters'!$I$16:$J$20</definedName>
    <definedName name="solver_lhs1" localSheetId="3" hidden="1">'DEC'!$D$11:$G$11</definedName>
    <definedName name="solver_lhs2" localSheetId="0" hidden="1">'2 quarters'!$C$23:$C$27</definedName>
    <definedName name="solver_lhs2" localSheetId="3" hidden="1">'DEC'!$C$15:$C$19</definedName>
    <definedName name="solver_lhs3" localSheetId="0" hidden="1">'2 quarters'!$I$23:$I$27</definedName>
    <definedName name="solver_lhs3" localSheetId="3" hidden="1">'DEC'!$C$15:$C$19</definedName>
    <definedName name="solver_lhs4" localSheetId="0" hidden="1">'2 quarters'!$I$23:$I$27</definedName>
    <definedName name="solver_lhs5" localSheetId="0" hidden="1">'2 quarters'!$I$16:$I$20</definedName>
    <definedName name="solver_lhs6" localSheetId="0" hidden="1">'2 quarters'!$I$16:$I$20</definedName>
    <definedName name="solver_lhs7" localSheetId="0" hidden="1">'2 quarters'!$D$11:$G$11</definedName>
    <definedName name="solver_lhs8" localSheetId="0" hidden="1">'2 quarters'!$D$12:$G$12</definedName>
    <definedName name="solver_lin" localSheetId="0" hidden="1">1</definedName>
    <definedName name="solver_lin" localSheetId="3" hidden="1">1</definedName>
    <definedName name="solver_neg" localSheetId="0" hidden="1">2</definedName>
    <definedName name="solver_neg" localSheetId="3" hidden="1">2</definedName>
    <definedName name="solver_num" localSheetId="0" hidden="1">8</definedName>
    <definedName name="solver_num" localSheetId="3" hidden="1">3</definedName>
    <definedName name="solver_nwt" localSheetId="0" hidden="1">1</definedName>
    <definedName name="solver_nwt" localSheetId="3" hidden="1">1</definedName>
    <definedName name="solver_opt" localSheetId="0" hidden="1">'2 quarters'!$I$5</definedName>
    <definedName name="solver_opt" localSheetId="3" hidden="1">'DEC'!$E$2</definedName>
    <definedName name="solver_pre" localSheetId="0" hidden="1">0.000001</definedName>
    <definedName name="solver_pre" localSheetId="3" hidden="1">0.000001</definedName>
    <definedName name="solver_rel1" localSheetId="0" hidden="1">3</definedName>
    <definedName name="solver_rel1" localSheetId="3" hidden="1">1</definedName>
    <definedName name="solver_rel2" localSheetId="0" hidden="1">3</definedName>
    <definedName name="solver_rel2" localSheetId="3" hidden="1">3</definedName>
    <definedName name="solver_rel3" localSheetId="0" hidden="1">1</definedName>
    <definedName name="solver_rel3" localSheetId="3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hs1" localSheetId="0" hidden="1">0</definedName>
    <definedName name="solver_rhs1" localSheetId="3" hidden="1">'DEC'!$D$12:$G$12</definedName>
    <definedName name="solver_rhs2" localSheetId="0" hidden="1">0</definedName>
    <definedName name="solver_rhs2" localSheetId="3" hidden="1">'DEC'!$E$15:$E$19</definedName>
    <definedName name="solver_rhs3" localSheetId="0" hidden="1">'2 quarters'!$G$23:$G$27</definedName>
    <definedName name="solver_rhs3" localSheetId="3" hidden="1">'DEC'!$G$15:$G$19</definedName>
    <definedName name="solver_rhs4" localSheetId="0" hidden="1">'2 quarters'!$E$23:$E$27</definedName>
    <definedName name="solver_rhs5" localSheetId="0" hidden="1">'2 quarters'!$G$16:$G$20</definedName>
    <definedName name="solver_rhs6" localSheetId="0" hidden="1">'2 quarters'!$E$16:$E$20</definedName>
    <definedName name="solver_rhs7" localSheetId="0" hidden="1">'2 quarters'!$D$13:$G$13</definedName>
    <definedName name="solver_rhs8" localSheetId="0" hidden="1">'2 quarters'!$D$13:$G$13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tim" localSheetId="0" hidden="1">100</definedName>
    <definedName name="solver_tim" localSheetId="3" hidden="1">100</definedName>
    <definedName name="solver_tol" localSheetId="0" hidden="1">0.05</definedName>
    <definedName name="solver_tol" localSheetId="3" hidden="1">0.05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ZA0" localSheetId="2">"Crystal Ball Data : Ver. 4.0.3"</definedName>
    <definedName name="ZA0A" localSheetId="2">5+104</definedName>
    <definedName name="ZA0C" localSheetId="2">10+109</definedName>
    <definedName name="ZA0F" localSheetId="2">1+100</definedName>
    <definedName name="ZA0T" localSheetId="2">47960583+0</definedName>
    <definedName name="ZA100" localSheetId="2">'Crystal Ball'!$D$15+"aXL1"+545+1168.75+89.92</definedName>
    <definedName name="ZA101" localSheetId="2">'Crystal Ball'!$D$16+"aXL2"+545+723.75+71.92</definedName>
    <definedName name="ZA102" localSheetId="2">'Crystal Ball'!$D$17+"aXL3"+545+256.25+23.41</definedName>
    <definedName name="ZA103" localSheetId="2">'Crystal Ball'!$D$18+"aPC1"+545+468.75+21.46</definedName>
    <definedName name="ZA104" localSheetId="2">'Crystal Ball'!$D$19+"aPC2"+545+2137.5+402.91</definedName>
    <definedName name="ZC100" localSheetId="2">'Crystal Ball'!$D$16+'Crystal Ball'!$D$15+0+0.85</definedName>
    <definedName name="ZC101" localSheetId="2">'Crystal Ball'!$D$17+'Crystal Ball'!$D$15+0+0.68</definedName>
    <definedName name="ZC102" localSheetId="2">'Crystal Ball'!$D$17+'Crystal Ball'!$D$16+0+0.87</definedName>
    <definedName name="ZC103" localSheetId="2">'Crystal Ball'!$D$18+'Crystal Ball'!$D$15+0+0.69</definedName>
    <definedName name="ZC104" localSheetId="2">'Crystal Ball'!$D$18+'Crystal Ball'!$D$16+0+0.94</definedName>
    <definedName name="ZC105" localSheetId="2">'Crystal Ball'!$D$18+'Crystal Ball'!$D$17+0+0.88</definedName>
    <definedName name="ZC106" localSheetId="2">'Crystal Ball'!$D$19+'Crystal Ball'!$D$15+0+0.58</definedName>
    <definedName name="ZC107" localSheetId="2">'Crystal Ball'!$D$19+'Crystal Ball'!$D$16+0+0.84</definedName>
    <definedName name="ZC108" localSheetId="2">'Crystal Ball'!$D$19+'Crystal Ball'!$D$17+0+0.94</definedName>
    <definedName name="ZC109" localSheetId="2">'Crystal Ball'!$D$19+'Crystal Ball'!$D$18+0+0.91</definedName>
    <definedName name="ZF100" localSheetId="2">'Crystal Ball'!$H$20+"Total"+""+545+0+187+211+147+496+606+4+3+"-"+"+"+2.6+50+2</definedName>
  </definedNames>
  <calcPr fullCalcOnLoad="1"/>
</workbook>
</file>

<file path=xl/sharedStrings.xml><?xml version="1.0" encoding="utf-8"?>
<sst xmlns="http://schemas.openxmlformats.org/spreadsheetml/2006/main" count="247" uniqueCount="126">
  <si>
    <t>DEC Computer Corporation</t>
  </si>
  <si>
    <t>System</t>
  </si>
  <si>
    <t>Price</t>
  </si>
  <si>
    <t>CPU chips</t>
  </si>
  <si>
    <t>256-Meg</t>
  </si>
  <si>
    <t>128-Meg</t>
  </si>
  <si>
    <t>Video</t>
  </si>
  <si>
    <t>XL-1</t>
  </si>
  <si>
    <t>XL-2</t>
  </si>
  <si>
    <t>XL-3</t>
  </si>
  <si>
    <t>PC-1</t>
  </si>
  <si>
    <t>PC-2</t>
  </si>
  <si>
    <t>Availability</t>
  </si>
  <si>
    <t>Production Plan</t>
  </si>
  <si>
    <t>Demand</t>
  </si>
  <si>
    <t>Min-Demand</t>
  </si>
  <si>
    <t>Max-Demand</t>
  </si>
  <si>
    <t>Used</t>
  </si>
  <si>
    <t>Revenue</t>
  </si>
  <si>
    <t>Microsoft Excel 8.0 Sensitivity Report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</si>
  <si>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</si>
  <si>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</si>
  <si>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</si>
  <si>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</si>
  <si>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</si>
  <si>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</si>
  <si>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</si>
  <si>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</si>
  <si>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</si>
  <si>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</si>
  <si>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</si>
  <si>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</si>
  <si>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</si>
  <si>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</si>
  <si>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Constraint</t>
  </si>
  <si>
    <t>R.H. Side</t>
  </si>
  <si>
    <t>$C$15</t>
  </si>
  <si>
    <t>$C$16</t>
  </si>
  <si>
    <t>$C$17</t>
  </si>
  <si>
    <t>$C$18</t>
  </si>
  <si>
    <t>$C$19</t>
  </si>
  <si>
    <t>$D$11</t>
  </si>
  <si>
    <t>Used CPU chips</t>
  </si>
  <si>
    <t>$E$11</t>
  </si>
  <si>
    <t>Used 256-Meg</t>
  </si>
  <si>
    <t>$F$11</t>
  </si>
  <si>
    <t>Used 128-Meg</t>
  </si>
  <si>
    <t>$G$11</t>
  </si>
  <si>
    <t>Used Video</t>
  </si>
  <si>
    <t>Used 1st</t>
  </si>
  <si>
    <t>Used 2nd</t>
  </si>
  <si>
    <t>Production Plan (1st)</t>
  </si>
  <si>
    <t>Production Plan (2nd)</t>
  </si>
  <si>
    <t>Inventory</t>
  </si>
  <si>
    <t>Worksheet: [dec_fin.xls]DEC</t>
  </si>
  <si>
    <t>Report Created: 8/10/97 5:23:21 PM</t>
  </si>
  <si>
    <t>1st</t>
  </si>
  <si>
    <t>2nd</t>
  </si>
  <si>
    <t>3rd</t>
  </si>
  <si>
    <t>4th</t>
  </si>
  <si>
    <t>Profit</t>
  </si>
  <si>
    <t xml:space="preserve">Loss </t>
  </si>
  <si>
    <t>Sum</t>
  </si>
  <si>
    <t>Total</t>
  </si>
  <si>
    <t>Salvage</t>
  </si>
  <si>
    <t>Mean</t>
  </si>
  <si>
    <t>STD</t>
  </si>
  <si>
    <t>Crystal Ball Report</t>
  </si>
  <si>
    <t>Simulation started on 8/11/97 at 0:23:28</t>
  </si>
  <si>
    <t>Simulation stopped on 8/11/97 at 0:24:11</t>
  </si>
  <si>
    <t>Forecast:  Total</t>
  </si>
  <si>
    <t>Cell:  H20</t>
  </si>
  <si>
    <t>Summary:</t>
  </si>
  <si>
    <t xml:space="preserve">Display Range is from 67,500.00 to 71,000.00 </t>
  </si>
  <si>
    <t xml:space="preserve">Entire Range is from 67,233.20 to 71,179.57 </t>
  </si>
  <si>
    <t>After 1,000 Trials, the Std. Error of the Mean is 19.67</t>
  </si>
  <si>
    <t>Statistics:</t>
  </si>
  <si>
    <t>Trials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</si>
  <si>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</si>
  <si>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</si>
  <si>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</si>
  <si>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</si>
  <si>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</si>
  <si>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</si>
  <si>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</si>
  <si>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</si>
  <si>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Range Minimum</t>
  </si>
  <si>
    <t>Range Maximum</t>
  </si>
  <si>
    <t>Range Width</t>
  </si>
  <si>
    <t>Mean Std. Error</t>
  </si>
  <si>
    <t>Forecast:  Total  (cont'd)</t>
  </si>
  <si>
    <t>Percentiles:</t>
  </si>
  <si>
    <t>Percentile</t>
  </si>
  <si>
    <t>End of Forecast</t>
  </si>
  <si>
    <t>Assumptions</t>
  </si>
  <si>
    <t>Assumption:  XL1</t>
  </si>
  <si>
    <t>Cell:  D15</t>
  </si>
  <si>
    <t xml:space="preserve"> Normal distribution with parameters:</t>
  </si>
  <si>
    <t>Standard Dev.</t>
  </si>
  <si>
    <t>Selected range is from -Infinity to +Infinity</t>
  </si>
  <si>
    <t>Mean value in simulation was 1,168.74</t>
  </si>
  <si>
    <t>Correlated with:</t>
  </si>
  <si>
    <t xml:space="preserve">XL2  (D16) </t>
  </si>
  <si>
    <t xml:space="preserve">XL3  (D17) </t>
  </si>
  <si>
    <t xml:space="preserve">PC1  (D18) </t>
  </si>
  <si>
    <t xml:space="preserve">PC2  (D19) </t>
  </si>
  <si>
    <t>Assumption:  XL2</t>
  </si>
  <si>
    <t>Cell:  D16</t>
  </si>
  <si>
    <t>Mean value in simulation was 723.79</t>
  </si>
  <si>
    <t xml:space="preserve">XL1  (D15) </t>
  </si>
  <si>
    <t>Assumption:  XL3</t>
  </si>
  <si>
    <t>Cell:  D17</t>
  </si>
  <si>
    <t>Mean value in simulation was 256.25</t>
  </si>
  <si>
    <t>Assumption:  XL3  (cont'd)</t>
  </si>
  <si>
    <t>Assumption:  PC1</t>
  </si>
  <si>
    <t>Cell:  D18</t>
  </si>
  <si>
    <t>Mean value in simulation was 468.76</t>
  </si>
  <si>
    <t>Assumption:  PC2</t>
  </si>
  <si>
    <t>Cell:  D19</t>
  </si>
  <si>
    <t>Mean value in simulation was 2,137.51</t>
  </si>
  <si>
    <t>End of Assumptions</t>
  </si>
  <si>
    <t>XL-2 Profit</t>
  </si>
  <si>
    <t>XL-3 Profit</t>
  </si>
  <si>
    <t>PC-1 Profit</t>
  </si>
  <si>
    <t>PC-2 Profit</t>
  </si>
  <si>
    <t>XL-1 Profit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</si>
</sst>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"/>
    <numFmt numFmtId="168" formatCode="0.0000"/>
    <numFmt numFmtId="169" formatCode="0.000"/>
  </numFmts>
  <fonts count="9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8" applyAlignment="1">
      <alignment/>
    </xf>
    <xf numFmtId="166" fontId="0" fillId="0" borderId="0" xfId="18" applyNumberFormat="1" applyAlignment="1">
      <alignment horizontal="center"/>
    </xf>
    <xf numFmtId="44" fontId="2" fillId="0" borderId="1" xfId="18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44" fontId="2" fillId="0" borderId="1" xfId="1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5" fillId="0" borderId="0" xfId="21">
      <alignment/>
      <protection/>
    </xf>
    <xf numFmtId="7" fontId="5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0" fontId="5" fillId="0" borderId="0" xfId="2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5" fillId="0" borderId="0" xfId="21" applyAlignment="1">
      <alignment horizontal="left"/>
      <protection/>
    </xf>
    <xf numFmtId="0" fontId="7" fillId="0" borderId="0" xfId="21" applyFont="1" applyAlignment="1">
      <alignment horizontal="right"/>
      <protection/>
    </xf>
    <xf numFmtId="4" fontId="5" fillId="0" borderId="0" xfId="21" applyNumberFormat="1">
      <alignment/>
      <protection/>
    </xf>
    <xf numFmtId="0" fontId="5" fillId="0" borderId="0" xfId="21" applyAlignment="1">
      <alignment horizontal="right"/>
      <protection/>
    </xf>
    <xf numFmtId="9" fontId="5" fillId="0" borderId="0" xfId="21" applyNumberFormat="1">
      <alignment/>
      <protection/>
    </xf>
    <xf numFmtId="0" fontId="8" fillId="0" borderId="0" xfId="21" applyFont="1" applyAlignment="1">
      <alignment horizontal="center"/>
      <protection/>
    </xf>
    <xf numFmtId="44" fontId="2" fillId="0" borderId="0" xfId="18" applyFont="1" applyBorder="1" applyAlignment="1">
      <alignment/>
    </xf>
  </cellXfs>
  <cellStyles count="9">
    <cellStyle name="Normal" xfId="0"/>
    <cellStyle name="Comma" xfId="15"/>
    <cellStyle name="Comma [0]" xfId="16"/>
    <cellStyle name="Comma_REPORT2" xfId="17"/>
    <cellStyle name="Currency" xfId="18"/>
    <cellStyle name="Currency [0]" xfId="19"/>
    <cellStyle name="Currency_REPORT2" xfId="20"/>
    <cellStyle name="Normal_REPOR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8</xdr:col>
      <xdr:colOff>581025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3900"/>
          <a:ext cx="4314825" cy="2200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68</xdr:row>
      <xdr:rowOff>0</xdr:rowOff>
    </xdr:from>
    <xdr:to>
      <xdr:col>9</xdr:col>
      <xdr:colOff>295275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1010900"/>
          <a:ext cx="2143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84</xdr:row>
      <xdr:rowOff>0</xdr:rowOff>
    </xdr:from>
    <xdr:to>
      <xdr:col>9</xdr:col>
      <xdr:colOff>295275</xdr:colOff>
      <xdr:row>89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3601700"/>
          <a:ext cx="2143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100</xdr:row>
      <xdr:rowOff>0</xdr:rowOff>
    </xdr:from>
    <xdr:to>
      <xdr:col>9</xdr:col>
      <xdr:colOff>295275</xdr:colOff>
      <xdr:row>105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16192500"/>
          <a:ext cx="2143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120</xdr:row>
      <xdr:rowOff>0</xdr:rowOff>
    </xdr:from>
    <xdr:to>
      <xdr:col>9</xdr:col>
      <xdr:colOff>295275</xdr:colOff>
      <xdr:row>125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19431000"/>
          <a:ext cx="2143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136</xdr:row>
      <xdr:rowOff>0</xdr:rowOff>
    </xdr:from>
    <xdr:to>
      <xdr:col>9</xdr:col>
      <xdr:colOff>295275</xdr:colOff>
      <xdr:row>141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22021800"/>
          <a:ext cx="2143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" sqref="B1"/>
    </sheetView>
  </sheetViews>
  <sheetFormatPr defaultColWidth="9.140625" defaultRowHeight="12.75"/>
  <cols>
    <col min="9" max="9" width="13.8515625" style="0" customWidth="1"/>
  </cols>
  <sheetData>
    <row r="1" ht="12.75">
      <c r="A1" s="5" t="s">
        <v>0</v>
      </c>
    </row>
    <row r="4" spans="2:9" ht="12.75"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I4" s="5" t="s">
        <v>18</v>
      </c>
    </row>
    <row r="5" spans="2:9" ht="12.75">
      <c r="B5" s="16" t="s">
        <v>7</v>
      </c>
      <c r="C5" s="3">
        <v>70000</v>
      </c>
      <c r="D5" s="1">
        <v>2</v>
      </c>
      <c r="E5" s="1">
        <v>2</v>
      </c>
      <c r="F5" s="1">
        <v>1.5</v>
      </c>
      <c r="G5" s="1">
        <v>1</v>
      </c>
      <c r="I5" s="18">
        <f>SUMPRODUCT(C16:C20,C5:C9)/1000+SUMPRODUCT(C5:C9,C23:C27)/1000</f>
        <v>274500.0000000106</v>
      </c>
    </row>
    <row r="6" spans="2:7" ht="12.75">
      <c r="B6" s="16" t="s">
        <v>8</v>
      </c>
      <c r="C6" s="3">
        <v>35000</v>
      </c>
      <c r="D6" s="1">
        <v>1</v>
      </c>
      <c r="E6" s="1">
        <v>1</v>
      </c>
      <c r="F6" s="1">
        <v>1.2</v>
      </c>
      <c r="G6" s="1">
        <v>1</v>
      </c>
    </row>
    <row r="7" spans="2:7" ht="12.75">
      <c r="B7" s="16" t="s">
        <v>9</v>
      </c>
      <c r="C7" s="3">
        <v>20000</v>
      </c>
      <c r="D7" s="1">
        <v>1</v>
      </c>
      <c r="E7" s="1">
        <v>0</v>
      </c>
      <c r="F7" s="1">
        <v>1.2</v>
      </c>
      <c r="G7" s="1">
        <v>1</v>
      </c>
    </row>
    <row r="8" spans="2:7" ht="12.75">
      <c r="B8" s="16" t="s">
        <v>10</v>
      </c>
      <c r="C8" s="3">
        <v>20000</v>
      </c>
      <c r="D8" s="1">
        <v>1</v>
      </c>
      <c r="E8" s="1">
        <v>0.5</v>
      </c>
      <c r="F8" s="1">
        <v>1</v>
      </c>
      <c r="G8" s="1">
        <v>1</v>
      </c>
    </row>
    <row r="9" spans="2:7" ht="12.75">
      <c r="B9" s="16" t="s">
        <v>11</v>
      </c>
      <c r="C9" s="3">
        <v>10000</v>
      </c>
      <c r="D9" s="1">
        <v>1</v>
      </c>
      <c r="E9" s="1">
        <v>0</v>
      </c>
      <c r="F9" s="1">
        <v>0.7</v>
      </c>
      <c r="G9" s="1">
        <v>1</v>
      </c>
    </row>
    <row r="11" spans="2:7" ht="12.75">
      <c r="B11" t="s">
        <v>49</v>
      </c>
      <c r="D11" s="13">
        <f>SUMPRODUCT(D5:D9,$C$16:$C$20)</f>
        <v>6150</v>
      </c>
      <c r="E11" s="13">
        <f>SUMPRODUCT(E5:E9,$C$16:$C$20)</f>
        <v>3000</v>
      </c>
      <c r="F11" s="13">
        <f>SUMPRODUCT(F5:F9,$C$16:$C$20)</f>
        <v>4940</v>
      </c>
      <c r="G11" s="13">
        <f>SUMPRODUCT(G5:G9,$C$16:$C$20)</f>
        <v>5000</v>
      </c>
    </row>
    <row r="12" spans="2:7" ht="12.75">
      <c r="B12" t="s">
        <v>50</v>
      </c>
      <c r="D12" s="13">
        <f>SUMPRODUCT(D5:D9,$C$23:$C$27)</f>
        <v>5900.000000005868</v>
      </c>
      <c r="E12" s="13">
        <f>SUMPRODUCT(E5:E9,$C$23:$C$27)</f>
        <v>2999.9999999980787</v>
      </c>
      <c r="F12" s="13">
        <f>SUMPRODUCT(F5:F9,$C$23:$C$27)</f>
        <v>4990.000000003966</v>
      </c>
      <c r="G12" s="13">
        <f>SUMPRODUCT(G5:G9,$C$23:$C$27)</f>
        <v>5000.000000006777</v>
      </c>
    </row>
    <row r="13" spans="2:7" ht="12.75">
      <c r="B13" t="s">
        <v>12</v>
      </c>
      <c r="D13">
        <v>10000</v>
      </c>
      <c r="E13">
        <v>3000</v>
      </c>
      <c r="F13">
        <v>5000</v>
      </c>
      <c r="G13">
        <v>5000</v>
      </c>
    </row>
    <row r="15" spans="2:10" ht="12.75">
      <c r="B15" s="17" t="s">
        <v>51</v>
      </c>
      <c r="E15" s="1" t="s">
        <v>15</v>
      </c>
      <c r="G15" s="1" t="s">
        <v>16</v>
      </c>
      <c r="I15" t="s">
        <v>14</v>
      </c>
      <c r="J15" t="s">
        <v>53</v>
      </c>
    </row>
    <row r="16" spans="2:10" ht="12.75">
      <c r="B16" s="1" t="s">
        <v>7</v>
      </c>
      <c r="C16" s="26">
        <f>I16+J16</f>
        <v>1150</v>
      </c>
      <c r="E16" s="1">
        <v>200</v>
      </c>
      <c r="G16" s="1">
        <v>1800</v>
      </c>
      <c r="I16" s="19">
        <v>249.99999772696708</v>
      </c>
      <c r="J16" s="20">
        <v>900.0000022730329</v>
      </c>
    </row>
    <row r="17" spans="2:10" ht="12.75">
      <c r="B17" s="1" t="s">
        <v>8</v>
      </c>
      <c r="C17" s="27">
        <f>I17+J17</f>
        <v>500</v>
      </c>
      <c r="E17" s="1">
        <v>500</v>
      </c>
      <c r="G17" s="1">
        <v>1000</v>
      </c>
      <c r="I17" s="21">
        <v>500</v>
      </c>
      <c r="J17" s="22">
        <v>0</v>
      </c>
    </row>
    <row r="18" spans="2:10" ht="12.75">
      <c r="B18" s="1" t="s">
        <v>9</v>
      </c>
      <c r="C18" s="27">
        <f>I18+J18</f>
        <v>300</v>
      </c>
      <c r="E18" s="1">
        <v>200</v>
      </c>
      <c r="G18" s="1">
        <v>300</v>
      </c>
      <c r="I18" s="21">
        <v>300</v>
      </c>
      <c r="J18" s="22">
        <v>0</v>
      </c>
    </row>
    <row r="19" spans="2:10" ht="12.75">
      <c r="B19" s="1" t="s">
        <v>10</v>
      </c>
      <c r="C19" s="27">
        <f>I19+J19</f>
        <v>400</v>
      </c>
      <c r="E19" s="1">
        <v>400</v>
      </c>
      <c r="G19" s="1">
        <v>500</v>
      </c>
      <c r="I19" s="21">
        <v>400</v>
      </c>
      <c r="J19" s="22">
        <v>0</v>
      </c>
    </row>
    <row r="20" spans="2:10" ht="12.75">
      <c r="B20" s="1" t="s">
        <v>11</v>
      </c>
      <c r="C20" s="28">
        <f>I20+J20</f>
        <v>2650</v>
      </c>
      <c r="E20" s="1">
        <v>1000</v>
      </c>
      <c r="G20" s="1">
        <v>2600</v>
      </c>
      <c r="I20" s="23">
        <v>2600</v>
      </c>
      <c r="J20" s="24">
        <v>50.00000000000023</v>
      </c>
    </row>
    <row r="22" spans="2:9" ht="13.5" thickBot="1">
      <c r="B22" s="17" t="s">
        <v>52</v>
      </c>
      <c r="E22" s="1" t="s">
        <v>15</v>
      </c>
      <c r="G22" s="1" t="s">
        <v>16</v>
      </c>
      <c r="I22" t="s">
        <v>14</v>
      </c>
    </row>
    <row r="23" spans="2:9" ht="13.5" thickTop="1">
      <c r="B23" s="1" t="s">
        <v>7</v>
      </c>
      <c r="C23" s="10">
        <v>899.9999999990907</v>
      </c>
      <c r="E23" s="1">
        <v>1800</v>
      </c>
      <c r="G23" s="1">
        <v>1800</v>
      </c>
      <c r="I23" s="13">
        <f>C23+J16</f>
        <v>1800.0000022721238</v>
      </c>
    </row>
    <row r="24" spans="2:9" ht="12.75">
      <c r="B24" s="1" t="s">
        <v>8</v>
      </c>
      <c r="C24" s="11">
        <v>999.9999999998863</v>
      </c>
      <c r="E24" s="1">
        <v>1000</v>
      </c>
      <c r="G24" s="1">
        <v>1000</v>
      </c>
      <c r="I24" s="13">
        <f>C24+J17</f>
        <v>999.9999999998863</v>
      </c>
    </row>
    <row r="25" spans="2:9" ht="12.75">
      <c r="B25" s="1" t="s">
        <v>9</v>
      </c>
      <c r="C25" s="11">
        <v>300</v>
      </c>
      <c r="E25" s="1">
        <v>200</v>
      </c>
      <c r="G25" s="1">
        <v>300</v>
      </c>
      <c r="I25" s="13">
        <f>C25+J18</f>
        <v>300</v>
      </c>
    </row>
    <row r="26" spans="2:9" ht="12.75">
      <c r="B26" s="1" t="s">
        <v>10</v>
      </c>
      <c r="C26" s="11">
        <v>400.0000000000217</v>
      </c>
      <c r="E26" s="1">
        <v>400</v>
      </c>
      <c r="G26" s="1">
        <v>500</v>
      </c>
      <c r="I26" s="13">
        <f>C26+J19</f>
        <v>400.0000000000217</v>
      </c>
    </row>
    <row r="27" spans="2:9" ht="13.5" thickBot="1">
      <c r="B27" s="1" t="s">
        <v>11</v>
      </c>
      <c r="C27" s="12">
        <v>2400.000000007778</v>
      </c>
      <c r="E27" s="1">
        <v>1500</v>
      </c>
      <c r="G27" s="1">
        <v>2600</v>
      </c>
      <c r="I27" s="13">
        <f>C27+J20</f>
        <v>2450.000000007778</v>
      </c>
    </row>
    <row r="28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4.7109375" style="0" bestFit="1" customWidth="1"/>
    <col min="4" max="4" width="7.57421875" style="0" bestFit="1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5" t="s">
        <v>19</v>
      </c>
    </row>
    <row r="2" ht="12.75">
      <c r="A2" s="5" t="s">
        <v>54</v>
      </c>
    </row>
    <row r="3" ht="12.75">
      <c r="A3" s="5" t="s">
        <v>55</v>
      </c>
    </row>
    <row r="6" ht="13.5" thickBot="1">
      <c r="A6" t="s">
        <v>20</v>
      </c>
    </row>
    <row r="7" spans="2:8" ht="12.75">
      <c r="B7" s="8"/>
      <c r="C7" s="8"/>
      <c r="D7" s="8" t="s">
        <v>23</v>
      </c>
      <c r="E7" s="8" t="s">
        <v>25</v>
      </c>
      <c r="F7" s="8" t="s">
        <v>27</v>
      </c>
      <c r="G7" s="8" t="s">
        <v>29</v>
      </c>
      <c r="H7" s="8" t="s">
        <v>29</v>
      </c>
    </row>
    <row r="8" spans="2:8" ht="13.5" thickBot="1">
      <c r="B8" s="9" t="s">
        <v>21</v>
      </c>
      <c r="C8" s="9" t="s">
        <v>22</v>
      </c>
      <c r="D8" s="9" t="s">
        <v>24</v>
      </c>
      <c r="E8" s="9" t="s">
        <v>26</v>
      </c>
      <c r="F8" s="9" t="s">
        <v>28</v>
      </c>
      <c r="G8" s="9" t="s">
        <v>30</v>
      </c>
      <c r="H8" s="9" t="s">
        <v>31</v>
      </c>
    </row>
    <row r="9" spans="2:8" ht="12.75">
      <c r="B9" s="6" t="s">
        <v>36</v>
      </c>
      <c r="C9" s="6" t="s">
        <v>125</v>
      </c>
      <c r="D9" s="29">
        <v>1133.3333333333335</v>
      </c>
      <c r="E9" s="29">
        <v>0</v>
      </c>
      <c r="F9" s="6">
        <v>35.00000000007661</v>
      </c>
      <c r="G9" s="6">
        <v>5.0000000002081295</v>
      </c>
      <c r="H9" s="6">
        <v>2.500000000319136</v>
      </c>
    </row>
    <row r="10" spans="2:8" ht="12.75">
      <c r="B10" s="6" t="s">
        <v>37</v>
      </c>
      <c r="C10" s="6" t="s">
        <v>121</v>
      </c>
      <c r="D10" s="29">
        <v>500</v>
      </c>
      <c r="E10" s="29">
        <v>-0.8333333334573518</v>
      </c>
      <c r="F10" s="6">
        <v>17.5</v>
      </c>
      <c r="G10" s="6">
        <v>0.8333333334573518</v>
      </c>
      <c r="H10" s="6">
        <v>1E+30</v>
      </c>
    </row>
    <row r="11" spans="2:8" ht="12.75">
      <c r="B11" s="6" t="s">
        <v>38</v>
      </c>
      <c r="C11" s="6" t="s">
        <v>122</v>
      </c>
      <c r="D11" s="29">
        <v>300</v>
      </c>
      <c r="E11" s="29">
        <v>8.333333333376217</v>
      </c>
      <c r="F11" s="6">
        <v>10.000000000097012</v>
      </c>
      <c r="G11" s="6">
        <v>1E+30</v>
      </c>
      <c r="H11" s="6">
        <v>8.333333333376217</v>
      </c>
    </row>
    <row r="12" spans="2:8" ht="12.75">
      <c r="B12" s="6" t="s">
        <v>39</v>
      </c>
      <c r="C12" s="6" t="s">
        <v>123</v>
      </c>
      <c r="D12" s="29">
        <v>466.66666666666606</v>
      </c>
      <c r="E12" s="29">
        <v>0</v>
      </c>
      <c r="F12" s="6">
        <v>10.000000000142117</v>
      </c>
      <c r="G12" s="6">
        <v>2.499999999973424</v>
      </c>
      <c r="H12" s="6">
        <v>1.2500000000608988</v>
      </c>
    </row>
    <row r="13" spans="2:8" ht="13.5" thickBot="1">
      <c r="B13" s="7" t="s">
        <v>40</v>
      </c>
      <c r="C13" s="7" t="s">
        <v>124</v>
      </c>
      <c r="D13" s="30">
        <v>2600</v>
      </c>
      <c r="E13" s="30">
        <v>3.333333333274852</v>
      </c>
      <c r="F13" s="7">
        <v>5.000000000011194</v>
      </c>
      <c r="G13" s="7">
        <v>1E+30</v>
      </c>
      <c r="H13" s="7">
        <v>3.333333333274852</v>
      </c>
    </row>
    <row r="15" ht="13.5" thickBot="1">
      <c r="A15" t="s">
        <v>32</v>
      </c>
    </row>
    <row r="16" spans="2:8" ht="12.75">
      <c r="B16" s="8"/>
      <c r="C16" s="8"/>
      <c r="D16" s="8" t="s">
        <v>23</v>
      </c>
      <c r="E16" s="8" t="s">
        <v>33</v>
      </c>
      <c r="F16" s="8" t="s">
        <v>34</v>
      </c>
      <c r="G16" s="8" t="s">
        <v>29</v>
      </c>
      <c r="H16" s="8" t="s">
        <v>29</v>
      </c>
    </row>
    <row r="17" spans="2:8" ht="13.5" thickBot="1">
      <c r="B17" s="9" t="s">
        <v>21</v>
      </c>
      <c r="C17" s="9" t="s">
        <v>22</v>
      </c>
      <c r="D17" s="9" t="s">
        <v>24</v>
      </c>
      <c r="E17" s="9" t="s">
        <v>2</v>
      </c>
      <c r="F17" s="9" t="s">
        <v>35</v>
      </c>
      <c r="G17" s="9" t="s">
        <v>30</v>
      </c>
      <c r="H17" s="9" t="s">
        <v>31</v>
      </c>
    </row>
    <row r="18" spans="2:8" ht="12.75">
      <c r="B18" s="6" t="s">
        <v>41</v>
      </c>
      <c r="C18" s="6" t="s">
        <v>42</v>
      </c>
      <c r="D18" s="29">
        <v>6133.333333333333</v>
      </c>
      <c r="E18" s="29">
        <v>0</v>
      </c>
      <c r="F18" s="6">
        <v>10000</v>
      </c>
      <c r="G18" s="6">
        <v>1E+30</v>
      </c>
      <c r="H18" s="6">
        <v>3866.6666666666674</v>
      </c>
    </row>
    <row r="19" spans="2:8" ht="12.75">
      <c r="B19" s="6" t="s">
        <v>43</v>
      </c>
      <c r="C19" s="6" t="s">
        <v>44</v>
      </c>
      <c r="D19" s="29">
        <v>3000</v>
      </c>
      <c r="E19" s="29">
        <v>16.66666666668603</v>
      </c>
      <c r="F19" s="6">
        <v>3000</v>
      </c>
      <c r="G19" s="6">
        <v>100.00000000117568</v>
      </c>
      <c r="H19" s="6">
        <v>50.0000000005892</v>
      </c>
    </row>
    <row r="20" spans="2:8" ht="12.75">
      <c r="B20" s="6" t="s">
        <v>45</v>
      </c>
      <c r="C20" s="6" t="s">
        <v>46</v>
      </c>
      <c r="D20" s="29">
        <v>4946.666666666666</v>
      </c>
      <c r="E20" s="29">
        <v>0</v>
      </c>
      <c r="F20" s="6">
        <v>5000</v>
      </c>
      <c r="G20" s="6">
        <v>1E+30</v>
      </c>
      <c r="H20" s="6">
        <v>53.33333333333447</v>
      </c>
    </row>
    <row r="21" spans="2:8" ht="13.5" thickBot="1">
      <c r="B21" s="7" t="s">
        <v>47</v>
      </c>
      <c r="C21" s="7" t="s">
        <v>48</v>
      </c>
      <c r="D21" s="30">
        <v>5000</v>
      </c>
      <c r="E21" s="30">
        <v>1.6666666667349426</v>
      </c>
      <c r="F21" s="7">
        <v>5000</v>
      </c>
      <c r="G21" s="7">
        <v>25.000000000194294</v>
      </c>
      <c r="H21" s="7">
        <v>50.000000000387224</v>
      </c>
    </row>
  </sheetData>
  <printOptions/>
  <pageMargins left="1.44" right="0.75" top="2.4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D20" sqref="D20"/>
    </sheetView>
  </sheetViews>
  <sheetFormatPr defaultColWidth="9.140625" defaultRowHeight="12.75"/>
  <cols>
    <col min="5" max="5" width="13.8515625" style="0" customWidth="1"/>
    <col min="8" max="8" width="11.28125" style="0" bestFit="1" customWidth="1"/>
  </cols>
  <sheetData>
    <row r="1" spans="1:5" ht="12.75">
      <c r="A1" s="5" t="s">
        <v>0</v>
      </c>
      <c r="E1" s="5" t="s">
        <v>18</v>
      </c>
    </row>
    <row r="2" spans="5:6" ht="12.75">
      <c r="E2" s="4">
        <f>SUMPRODUCT(C15:C19,C5:C9)/1000</f>
        <v>69083.3333333317</v>
      </c>
      <c r="F2">
        <f>69083.33+1133.333*3</f>
        <v>72483.329</v>
      </c>
    </row>
    <row r="4" spans="2:18" ht="12.75"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I4" t="s">
        <v>56</v>
      </c>
      <c r="J4" t="s">
        <v>57</v>
      </c>
      <c r="K4" t="s">
        <v>58</v>
      </c>
      <c r="L4" t="s">
        <v>59</v>
      </c>
      <c r="M4" t="s">
        <v>56</v>
      </c>
      <c r="N4" t="s">
        <v>57</v>
      </c>
      <c r="O4" t="s">
        <v>58</v>
      </c>
      <c r="P4" t="s">
        <v>59</v>
      </c>
      <c r="Q4" t="s">
        <v>65</v>
      </c>
      <c r="R4" t="s">
        <v>66</v>
      </c>
    </row>
    <row r="5" spans="2:18" ht="12.75">
      <c r="B5" s="16" t="s">
        <v>7</v>
      </c>
      <c r="C5" s="3">
        <v>35000</v>
      </c>
      <c r="D5" s="1">
        <v>2</v>
      </c>
      <c r="E5" s="1">
        <v>2</v>
      </c>
      <c r="F5" s="1">
        <v>1.5</v>
      </c>
      <c r="G5" s="1">
        <v>1</v>
      </c>
      <c r="I5">
        <v>1200</v>
      </c>
      <c r="J5">
        <v>1250</v>
      </c>
      <c r="K5">
        <v>1100</v>
      </c>
      <c r="L5">
        <v>1000</v>
      </c>
      <c r="M5">
        <v>1100</v>
      </c>
      <c r="N5">
        <v>1200</v>
      </c>
      <c r="O5">
        <v>1300</v>
      </c>
      <c r="P5">
        <v>1200</v>
      </c>
      <c r="Q5">
        <f>AVERAGE(I5:P5)</f>
        <v>1168.75</v>
      </c>
      <c r="R5">
        <f>STDEVP(I5:P5)</f>
        <v>89.92184106211349</v>
      </c>
    </row>
    <row r="6" spans="2:18" ht="12.75">
      <c r="B6" s="16" t="s">
        <v>8</v>
      </c>
      <c r="C6" s="3">
        <v>17500</v>
      </c>
      <c r="D6" s="1">
        <v>1</v>
      </c>
      <c r="E6" s="1">
        <v>1</v>
      </c>
      <c r="F6" s="1">
        <v>1.2</v>
      </c>
      <c r="G6" s="1">
        <v>1</v>
      </c>
      <c r="I6">
        <v>700</v>
      </c>
      <c r="J6">
        <v>730</v>
      </c>
      <c r="K6">
        <v>650</v>
      </c>
      <c r="L6">
        <v>600</v>
      </c>
      <c r="M6">
        <v>720</v>
      </c>
      <c r="N6">
        <v>800</v>
      </c>
      <c r="O6">
        <v>840</v>
      </c>
      <c r="P6">
        <v>750</v>
      </c>
      <c r="Q6">
        <f>AVERAGE(I6:P6)</f>
        <v>723.75</v>
      </c>
      <c r="R6">
        <f>STDEVP(I6:P6)</f>
        <v>71.92661190407901</v>
      </c>
    </row>
    <row r="7" spans="2:18" ht="12.75">
      <c r="B7" s="16" t="s">
        <v>9</v>
      </c>
      <c r="C7" s="3">
        <v>10000</v>
      </c>
      <c r="D7" s="1">
        <v>1</v>
      </c>
      <c r="E7" s="1">
        <v>0</v>
      </c>
      <c r="F7" s="1">
        <v>1.2</v>
      </c>
      <c r="G7" s="1">
        <v>1</v>
      </c>
      <c r="I7">
        <v>230</v>
      </c>
      <c r="J7">
        <v>250</v>
      </c>
      <c r="K7">
        <v>240</v>
      </c>
      <c r="L7">
        <v>230</v>
      </c>
      <c r="M7">
        <v>250</v>
      </c>
      <c r="N7">
        <v>270</v>
      </c>
      <c r="O7">
        <v>300</v>
      </c>
      <c r="P7">
        <v>280</v>
      </c>
      <c r="Q7">
        <f>AVERAGE(I7:P7)</f>
        <v>256.25</v>
      </c>
      <c r="R7">
        <f>STDEVP(I7:P7)</f>
        <v>23.418742493993992</v>
      </c>
    </row>
    <row r="8" spans="2:18" ht="12.75">
      <c r="B8" s="16" t="s">
        <v>10</v>
      </c>
      <c r="C8" s="3">
        <v>10000</v>
      </c>
      <c r="D8" s="1">
        <v>1</v>
      </c>
      <c r="E8" s="1">
        <v>0.5</v>
      </c>
      <c r="F8" s="1">
        <v>1</v>
      </c>
      <c r="G8" s="1">
        <v>1</v>
      </c>
      <c r="I8">
        <v>450</v>
      </c>
      <c r="J8">
        <v>470</v>
      </c>
      <c r="K8">
        <v>440</v>
      </c>
      <c r="L8">
        <v>440</v>
      </c>
      <c r="M8">
        <v>480</v>
      </c>
      <c r="N8">
        <v>490</v>
      </c>
      <c r="O8">
        <v>500</v>
      </c>
      <c r="P8">
        <v>480</v>
      </c>
      <c r="Q8">
        <f>AVERAGE(I8:P8)</f>
        <v>468.75</v>
      </c>
      <c r="R8">
        <f>STDEVP(I8:P8)</f>
        <v>21.469455046647084</v>
      </c>
    </row>
    <row r="9" spans="2:18" ht="12.75">
      <c r="B9" s="16" t="s">
        <v>11</v>
      </c>
      <c r="C9" s="3">
        <v>5000</v>
      </c>
      <c r="D9" s="1">
        <v>1</v>
      </c>
      <c r="E9" s="1">
        <v>0</v>
      </c>
      <c r="F9" s="1">
        <v>0.7</v>
      </c>
      <c r="G9" s="1">
        <v>1</v>
      </c>
      <c r="I9">
        <v>1800</v>
      </c>
      <c r="J9">
        <v>1900</v>
      </c>
      <c r="K9">
        <v>1600</v>
      </c>
      <c r="L9">
        <v>1800</v>
      </c>
      <c r="M9">
        <v>2200</v>
      </c>
      <c r="N9">
        <v>2400</v>
      </c>
      <c r="O9">
        <v>2800</v>
      </c>
      <c r="P9">
        <v>2600</v>
      </c>
      <c r="Q9">
        <f>AVERAGE(I9:P9)</f>
        <v>2137.5</v>
      </c>
      <c r="R9">
        <f>STDEVP(I9:P9)</f>
        <v>402.9190365321549</v>
      </c>
    </row>
    <row r="10" ht="12.75">
      <c r="C10" s="31">
        <f>(C5/E5+C6/E6+C8/E8)/3</f>
        <v>18333.333333333332</v>
      </c>
    </row>
    <row r="11" spans="2:7" ht="12.75">
      <c r="B11" t="s">
        <v>17</v>
      </c>
      <c r="D11" s="13">
        <f>SUMPRODUCT(D5:D9,$C$15:$C$19)</f>
        <v>6133.333333332846</v>
      </c>
      <c r="E11" s="13">
        <f>SUMPRODUCT(E5:E9,$C$15:$C$19)</f>
        <v>2999.9999999999727</v>
      </c>
      <c r="F11" s="13">
        <f>SUMPRODUCT(F5:F9,$C$15:$C$19)</f>
        <v>4946.666666666071</v>
      </c>
      <c r="G11" s="13">
        <f>SUMPRODUCT(G5:G9,$C$15:$C$19)</f>
        <v>4999.999999999297</v>
      </c>
    </row>
    <row r="12" spans="2:7" ht="12.75">
      <c r="B12" t="s">
        <v>12</v>
      </c>
      <c r="D12">
        <v>10000</v>
      </c>
      <c r="E12">
        <v>3000</v>
      </c>
      <c r="F12">
        <v>5000</v>
      </c>
      <c r="G12">
        <v>5000</v>
      </c>
    </row>
    <row r="14" spans="2:14" ht="13.5" thickBot="1">
      <c r="B14" s="17" t="s">
        <v>13</v>
      </c>
      <c r="D14" t="s">
        <v>14</v>
      </c>
      <c r="E14" s="1" t="s">
        <v>60</v>
      </c>
      <c r="F14" t="s">
        <v>61</v>
      </c>
      <c r="G14" s="1" t="s">
        <v>64</v>
      </c>
      <c r="H14" t="s">
        <v>62</v>
      </c>
      <c r="J14" t="s">
        <v>7</v>
      </c>
      <c r="K14" t="s">
        <v>8</v>
      </c>
      <c r="L14" t="s">
        <v>9</v>
      </c>
      <c r="M14" t="s">
        <v>10</v>
      </c>
      <c r="N14" t="s">
        <v>11</v>
      </c>
    </row>
    <row r="15" spans="2:9" ht="13.5" thickTop="1">
      <c r="B15" s="1" t="s">
        <v>7</v>
      </c>
      <c r="C15" s="10">
        <v>1133.3333333335493</v>
      </c>
      <c r="D15">
        <v>1129</v>
      </c>
      <c r="E15" s="1">
        <f>IF(D15&lt;C15,D15*C5,C15*C5)</f>
        <v>39515000</v>
      </c>
      <c r="F15">
        <f>IF(D15&gt;C15,0.1*C5*(D15-C15),0)</f>
        <v>0</v>
      </c>
      <c r="G15" s="1">
        <f>IF(C15&gt;D15,0.8*C5*(C15-D15),0)</f>
        <v>121333.33333937934</v>
      </c>
      <c r="H15">
        <f>E15+G15-F15</f>
        <v>39636333.33333938</v>
      </c>
      <c r="I15" s="1" t="s">
        <v>7</v>
      </c>
    </row>
    <row r="16" spans="2:10" ht="12.75">
      <c r="B16" s="1" t="s">
        <v>8</v>
      </c>
      <c r="C16" s="11">
        <v>500</v>
      </c>
      <c r="D16">
        <v>501</v>
      </c>
      <c r="E16" s="1">
        <f>IF(D16&lt;C16,D16*C6,C16*C6)</f>
        <v>8750000</v>
      </c>
      <c r="F16">
        <f>IF(D16&gt;C16,0.1*C6*(D16-C16),0)</f>
        <v>1750</v>
      </c>
      <c r="G16" s="1">
        <f>IF(C16&gt;D16,0.8*C6*(C16-D16),0)</f>
        <v>0</v>
      </c>
      <c r="H16">
        <f>E16+G16-F16</f>
        <v>8748250</v>
      </c>
      <c r="I16" s="1" t="s">
        <v>8</v>
      </c>
      <c r="J16">
        <f>CORREL(I5:P5,I6:P6)</f>
        <v>0.8588253155422888</v>
      </c>
    </row>
    <row r="17" spans="2:11" ht="12.75">
      <c r="B17" s="1" t="s">
        <v>9</v>
      </c>
      <c r="C17" s="11">
        <v>300</v>
      </c>
      <c r="D17">
        <v>299</v>
      </c>
      <c r="E17" s="1">
        <f>IF(D17&lt;C17,D17*C7,C17*C7)</f>
        <v>2990000</v>
      </c>
      <c r="F17">
        <f>IF(D17&gt;C17,0.1*C7*(D17-C17),0)</f>
        <v>0</v>
      </c>
      <c r="G17" s="1">
        <f>IF(C17&gt;D17,0.8*C7*(C17-D17),0)</f>
        <v>8000</v>
      </c>
      <c r="H17">
        <f>E17+G17-F17</f>
        <v>2998000</v>
      </c>
      <c r="I17" s="1" t="s">
        <v>9</v>
      </c>
      <c r="J17">
        <f>CORREL(I5:P5,I7:P7)</f>
        <v>0.6863300233856828</v>
      </c>
      <c r="K17">
        <f>CORREL($I$6:$P$6,I7:P7)</f>
        <v>0.8765943354156158</v>
      </c>
    </row>
    <row r="18" spans="2:12" ht="12.75">
      <c r="B18" s="1" t="s">
        <v>10</v>
      </c>
      <c r="C18" s="11">
        <v>466.6666666657479</v>
      </c>
      <c r="D18">
        <v>468</v>
      </c>
      <c r="E18" s="1">
        <f>IF(D18&lt;C18,D18*C8,C18*C8)</f>
        <v>4666666.6666574795</v>
      </c>
      <c r="F18">
        <f>IF(D18&gt;C18,0.1*C8*(D18-C18),0)</f>
        <v>1333.3333342520746</v>
      </c>
      <c r="G18" s="1">
        <f>IF(C18&gt;D18,0.8*C8*(C18-D18),0)</f>
        <v>0</v>
      </c>
      <c r="H18">
        <f>E18+G18-F18</f>
        <v>4665333.333323227</v>
      </c>
      <c r="I18" s="1" t="s">
        <v>10</v>
      </c>
      <c r="J18">
        <f>CORREL($I$5:$P$5,I8:P8)</f>
        <v>0.6919901771743742</v>
      </c>
      <c r="K18">
        <f>CORREL($I$6:$P$6,I8:P8)</f>
        <v>0.9420177424915152</v>
      </c>
      <c r="L18">
        <f>CORREL($I$7:$P$7,I8:P8)</f>
        <v>0.8856870480894545</v>
      </c>
    </row>
    <row r="19" spans="2:13" ht="13.5" thickBot="1">
      <c r="B19" s="1" t="s">
        <v>11</v>
      </c>
      <c r="C19" s="12">
        <v>2600</v>
      </c>
      <c r="D19">
        <v>2599</v>
      </c>
      <c r="E19" s="1">
        <f>IF(D19&lt;C19,D19*C9,C19*C9)</f>
        <v>12995000</v>
      </c>
      <c r="F19">
        <f>IF(D19&gt;C19,0.1*C9*(D19-C19),0)</f>
        <v>0</v>
      </c>
      <c r="G19" s="1">
        <f>IF(C19&gt;D19,0.8*C9*(C19-D19),0)</f>
        <v>4000</v>
      </c>
      <c r="H19">
        <f>E19+G19-F19</f>
        <v>12999000</v>
      </c>
      <c r="I19" s="1" t="s">
        <v>11</v>
      </c>
      <c r="J19">
        <f>CORREL($I$5:$P$5,I9:P9)</f>
        <v>0.584354434824502</v>
      </c>
      <c r="K19">
        <f>CORREL($I$6:$P$6,I9:P9)</f>
        <v>0.8491671672419566</v>
      </c>
      <c r="L19">
        <f>CORREL($I$7:$P$7,I9:P9)</f>
        <v>0.9422169970267228</v>
      </c>
      <c r="M19">
        <f>CORREL($I$8:$P$8,I9:P9)</f>
        <v>0.9157758311030146</v>
      </c>
    </row>
    <row r="20" spans="7:8" ht="13.5" thickTop="1">
      <c r="G20" t="s">
        <v>63</v>
      </c>
      <c r="H20" s="2">
        <f>SUM(H15:H19)/1000</f>
        <v>69046.9166666626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4" sqref="C14"/>
    </sheetView>
  </sheetViews>
  <sheetFormatPr defaultColWidth="9.140625" defaultRowHeight="12.75"/>
  <cols>
    <col min="3" max="3" width="12.28125" style="0" bestFit="1" customWidth="1"/>
    <col min="4" max="4" width="11.140625" style="0" customWidth="1"/>
    <col min="5" max="5" width="12.7109375" style="0" customWidth="1"/>
    <col min="6" max="7" width="9.57421875" style="0" bestFit="1" customWidth="1"/>
    <col min="9" max="9" width="12.28125" style="0" bestFit="1" customWidth="1"/>
  </cols>
  <sheetData>
    <row r="1" spans="1:5" ht="12.75">
      <c r="A1" s="5" t="s">
        <v>0</v>
      </c>
      <c r="E1" s="5" t="s">
        <v>18</v>
      </c>
    </row>
    <row r="2" ht="12.75">
      <c r="E2" s="44">
        <f>SUMPRODUCT(C15:C19,C5:C9)/1000</f>
        <v>69083.3333333317</v>
      </c>
    </row>
    <row r="4" spans="2:7" ht="12.75">
      <c r="B4" s="15" t="s">
        <v>1</v>
      </c>
      <c r="C4" s="14" t="s">
        <v>60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2:7" ht="12.75">
      <c r="B5" s="16" t="s">
        <v>7</v>
      </c>
      <c r="C5" s="3">
        <v>35000</v>
      </c>
      <c r="D5" s="1">
        <v>2</v>
      </c>
      <c r="E5" s="1">
        <v>2</v>
      </c>
      <c r="F5" s="1">
        <v>1.5</v>
      </c>
      <c r="G5" s="1">
        <v>1</v>
      </c>
    </row>
    <row r="6" spans="2:7" ht="12.75">
      <c r="B6" s="16" t="s">
        <v>8</v>
      </c>
      <c r="C6" s="3">
        <v>17500</v>
      </c>
      <c r="D6" s="1">
        <v>1</v>
      </c>
      <c r="E6" s="1">
        <v>1</v>
      </c>
      <c r="F6" s="1">
        <v>1.2</v>
      </c>
      <c r="G6" s="1">
        <v>1</v>
      </c>
    </row>
    <row r="7" spans="2:7" ht="12.75">
      <c r="B7" s="16" t="s">
        <v>9</v>
      </c>
      <c r="C7" s="3">
        <v>10000</v>
      </c>
      <c r="D7" s="1">
        <v>1</v>
      </c>
      <c r="E7" s="1">
        <v>0</v>
      </c>
      <c r="F7" s="1">
        <v>1.2</v>
      </c>
      <c r="G7" s="1">
        <v>1</v>
      </c>
    </row>
    <row r="8" spans="2:7" ht="12.75">
      <c r="B8" s="16" t="s">
        <v>10</v>
      </c>
      <c r="C8" s="3">
        <v>10000</v>
      </c>
      <c r="D8" s="1">
        <v>1</v>
      </c>
      <c r="E8" s="1">
        <v>0.5</v>
      </c>
      <c r="F8" s="1">
        <v>1</v>
      </c>
      <c r="G8" s="1">
        <v>1</v>
      </c>
    </row>
    <row r="9" spans="2:7" ht="12.75">
      <c r="B9" s="16" t="s">
        <v>11</v>
      </c>
      <c r="C9" s="3">
        <v>5000</v>
      </c>
      <c r="D9" s="1">
        <v>1</v>
      </c>
      <c r="E9" s="1">
        <v>0</v>
      </c>
      <c r="F9" s="1">
        <v>0.7</v>
      </c>
      <c r="G9" s="1">
        <v>1</v>
      </c>
    </row>
    <row r="10" ht="12.75">
      <c r="C10" s="31"/>
    </row>
    <row r="11" spans="2:7" ht="12.75">
      <c r="B11" t="s">
        <v>17</v>
      </c>
      <c r="D11" s="13">
        <f>SUMPRODUCT(D5:D9,$C$15:$C$19)</f>
        <v>6133.333333332846</v>
      </c>
      <c r="E11" s="13">
        <f>SUMPRODUCT(E5:E9,$C$15:$C$19)</f>
        <v>2999.9999999999727</v>
      </c>
      <c r="F11" s="13">
        <f>SUMPRODUCT(F5:F9,$C$15:$C$19)</f>
        <v>4946.666666666071</v>
      </c>
      <c r="G11" s="13">
        <f>SUMPRODUCT(G5:G9,$C$15:$C$19)</f>
        <v>4999.999999999297</v>
      </c>
    </row>
    <row r="12" spans="2:7" ht="12.75">
      <c r="B12" t="s">
        <v>12</v>
      </c>
      <c r="D12">
        <v>10000</v>
      </c>
      <c r="E12">
        <v>3000</v>
      </c>
      <c r="F12">
        <v>5000</v>
      </c>
      <c r="G12">
        <v>5000</v>
      </c>
    </row>
    <row r="14" spans="2:7" ht="12.75">
      <c r="B14" s="17" t="s">
        <v>13</v>
      </c>
      <c r="E14" s="1" t="s">
        <v>15</v>
      </c>
      <c r="G14" s="1" t="s">
        <v>16</v>
      </c>
    </row>
    <row r="15" spans="2:7" ht="12.75">
      <c r="B15" s="1" t="s">
        <v>7</v>
      </c>
      <c r="C15" s="25">
        <v>1133.3333333335493</v>
      </c>
      <c r="E15" s="1">
        <v>200</v>
      </c>
      <c r="G15" s="1">
        <v>1800</v>
      </c>
    </row>
    <row r="16" spans="2:7" ht="12.75">
      <c r="B16" s="1" t="s">
        <v>8</v>
      </c>
      <c r="C16" s="25">
        <v>500</v>
      </c>
      <c r="E16" s="1">
        <v>500</v>
      </c>
      <c r="G16" s="1">
        <v>1000</v>
      </c>
    </row>
    <row r="17" spans="2:7" ht="12.75">
      <c r="B17" s="1" t="s">
        <v>9</v>
      </c>
      <c r="C17" s="25">
        <v>300</v>
      </c>
      <c r="E17" s="1">
        <v>200</v>
      </c>
      <c r="G17" s="1">
        <v>300</v>
      </c>
    </row>
    <row r="18" spans="2:7" ht="12.75">
      <c r="B18" s="1" t="s">
        <v>10</v>
      </c>
      <c r="C18" s="25">
        <v>466.6666666657479</v>
      </c>
      <c r="E18" s="1">
        <v>400</v>
      </c>
      <c r="G18" s="1">
        <v>500</v>
      </c>
    </row>
    <row r="19" spans="2:7" ht="12.75">
      <c r="B19" s="1" t="s">
        <v>11</v>
      </c>
      <c r="C19" s="25">
        <v>2600</v>
      </c>
      <c r="E19" s="1">
        <v>1000</v>
      </c>
      <c r="G19" s="1">
        <v>2600</v>
      </c>
    </row>
  </sheetData>
  <printOptions gridLines="1" headings="1"/>
  <pageMargins left="1.02" right="0.75" top="2.85" bottom="1" header="0.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showGridLines="0" showRowColHeaders="0" workbookViewId="0" topLeftCell="A139">
      <selection activeCell="A1" sqref="A1:J151"/>
    </sheetView>
  </sheetViews>
  <sheetFormatPr defaultColWidth="9.140625" defaultRowHeight="12.75"/>
  <cols>
    <col min="1" max="2" width="3.8515625" style="32" customWidth="1"/>
    <col min="3" max="3" width="5.28125" style="32" customWidth="1"/>
    <col min="4" max="4" width="12.28125" style="32" customWidth="1"/>
    <col min="5" max="5" width="15.7109375" style="32" customWidth="1"/>
    <col min="6" max="6" width="1.7109375" style="32" customWidth="1"/>
    <col min="7" max="7" width="5.28125" style="32" customWidth="1"/>
    <col min="8" max="8" width="15.7109375" style="32" customWidth="1"/>
    <col min="9" max="9" width="9.7109375" style="32" customWidth="1"/>
    <col min="10" max="10" width="6.28125" style="32" customWidth="1"/>
    <col min="11" max="16384" width="9.140625" style="32" customWidth="1"/>
  </cols>
  <sheetData>
    <row r="1" ht="12.75">
      <c r="E1" s="33"/>
    </row>
    <row r="2" ht="12.75">
      <c r="F2" s="34" t="s">
        <v>67</v>
      </c>
    </row>
    <row r="3" ht="12.75">
      <c r="F3" s="35" t="s">
        <v>68</v>
      </c>
    </row>
    <row r="4" ht="12.75">
      <c r="F4" s="35" t="s">
        <v>69</v>
      </c>
    </row>
    <row r="6" spans="1:10" ht="12.75">
      <c r="A6" s="36" t="s">
        <v>70</v>
      </c>
      <c r="J6" s="37" t="s">
        <v>71</v>
      </c>
    </row>
    <row r="8" ht="12.75">
      <c r="B8" s="38" t="s">
        <v>72</v>
      </c>
    </row>
    <row r="9" ht="12.75">
      <c r="C9" s="38" t="s">
        <v>73</v>
      </c>
    </row>
    <row r="10" ht="12.75">
      <c r="C10" s="38" t="s">
        <v>74</v>
      </c>
    </row>
    <row r="11" ht="12.75">
      <c r="C11" s="38" t="s">
        <v>75</v>
      </c>
    </row>
    <row r="13" spans="2:8" ht="12.75">
      <c r="B13" s="38" t="s">
        <v>76</v>
      </c>
      <c r="H13" s="39" t="s">
        <v>24</v>
      </c>
    </row>
    <row r="14" spans="3:8" ht="12.75">
      <c r="C14" s="38" t="s">
        <v>77</v>
      </c>
      <c r="H14" s="32">
        <v>1000</v>
      </c>
    </row>
    <row r="15" spans="3:8" ht="12.75">
      <c r="C15" s="38" t="s">
        <v>65</v>
      </c>
      <c r="H15" s="40">
        <v>69325.98833920529</v>
      </c>
    </row>
    <row r="16" spans="3:8" ht="12.75">
      <c r="C16" s="38" t="s">
        <v>78</v>
      </c>
      <c r="H16" s="40">
        <v>69323.95700613385</v>
      </c>
    </row>
    <row r="17" spans="3:8" ht="12.75">
      <c r="C17" s="38" t="s">
        <v>79</v>
      </c>
      <c r="H17" s="41" t="s">
        <v>80</v>
      </c>
    </row>
    <row r="18" spans="3:8" ht="12.75">
      <c r="C18" s="38" t="s">
        <v>81</v>
      </c>
      <c r="H18" s="40">
        <v>621.9230134645409</v>
      </c>
    </row>
    <row r="19" spans="3:8" ht="12.75">
      <c r="C19" s="38" t="s">
        <v>82</v>
      </c>
      <c r="H19" s="40">
        <v>386788.2346768155</v>
      </c>
    </row>
    <row r="20" spans="3:8" ht="12.75">
      <c r="C20" s="38" t="s">
        <v>83</v>
      </c>
      <c r="H20" s="40">
        <v>-0.02293845839353249</v>
      </c>
    </row>
    <row r="21" spans="3:8" ht="12.75">
      <c r="C21" s="38" t="s">
        <v>84</v>
      </c>
      <c r="H21" s="40">
        <v>2.954962530689251</v>
      </c>
    </row>
    <row r="22" spans="3:8" ht="12.75">
      <c r="C22" s="38" t="s">
        <v>85</v>
      </c>
      <c r="H22" s="40">
        <v>0.008970993827329691</v>
      </c>
    </row>
    <row r="23" spans="3:8" ht="12.75">
      <c r="C23" s="38" t="s">
        <v>86</v>
      </c>
      <c r="H23" s="40">
        <v>67233.19528066221</v>
      </c>
    </row>
    <row r="24" spans="3:8" ht="12.75">
      <c r="C24" s="38" t="s">
        <v>87</v>
      </c>
      <c r="H24" s="40">
        <v>71179.56580713042</v>
      </c>
    </row>
    <row r="25" spans="3:8" ht="12.75">
      <c r="C25" s="38" t="s">
        <v>88</v>
      </c>
      <c r="H25" s="40">
        <v>3946.3705264682067</v>
      </c>
    </row>
    <row r="26" spans="3:8" ht="12.75">
      <c r="C26" s="38" t="s">
        <v>89</v>
      </c>
      <c r="H26" s="40">
        <v>19.666932518235157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5" spans="1:10" ht="12.75">
      <c r="A45" s="36" t="s">
        <v>90</v>
      </c>
      <c r="J45" s="37" t="s">
        <v>71</v>
      </c>
    </row>
    <row r="47" ht="12.75">
      <c r="B47" s="38" t="s">
        <v>91</v>
      </c>
    </row>
    <row r="49" spans="4:8" ht="12.75">
      <c r="D49" s="39" t="s">
        <v>92</v>
      </c>
      <c r="H49" s="39" t="s">
        <v>24</v>
      </c>
    </row>
    <row r="50" spans="4:8" ht="12.75">
      <c r="D50" s="42">
        <v>0</v>
      </c>
      <c r="H50" s="40">
        <v>67233.19528066221</v>
      </c>
    </row>
    <row r="51" spans="4:8" ht="12.75">
      <c r="D51" s="42">
        <v>0.1</v>
      </c>
      <c r="H51" s="40">
        <v>68525.88029615713</v>
      </c>
    </row>
    <row r="52" spans="4:8" ht="12.75">
      <c r="D52" s="42">
        <v>0.2</v>
      </c>
      <c r="H52" s="40">
        <v>68821.69919941881</v>
      </c>
    </row>
    <row r="53" spans="4:8" ht="12.75">
      <c r="D53" s="42">
        <v>0.3</v>
      </c>
      <c r="H53" s="40">
        <v>69015.91983589625</v>
      </c>
    </row>
    <row r="54" spans="4:8" ht="12.75">
      <c r="D54" s="42">
        <v>0.4</v>
      </c>
      <c r="H54" s="40">
        <v>69162.38783708963</v>
      </c>
    </row>
    <row r="55" spans="4:8" ht="12.75">
      <c r="D55" s="42">
        <v>0.5</v>
      </c>
      <c r="H55" s="40">
        <v>69323.95700613385</v>
      </c>
    </row>
    <row r="56" spans="4:8" ht="12.75">
      <c r="D56" s="42">
        <v>0.6</v>
      </c>
      <c r="H56" s="40">
        <v>69507.01120186268</v>
      </c>
    </row>
    <row r="57" spans="4:8" ht="12.75">
      <c r="D57" s="42">
        <v>0.7</v>
      </c>
      <c r="H57" s="40">
        <v>69663.19786485103</v>
      </c>
    </row>
    <row r="58" spans="4:8" ht="12.75">
      <c r="D58" s="42">
        <v>0.8</v>
      </c>
      <c r="H58" s="40">
        <v>69838.0098552979</v>
      </c>
    </row>
    <row r="59" spans="4:8" ht="12.75">
      <c r="D59" s="42">
        <v>0.9</v>
      </c>
      <c r="H59" s="40">
        <v>70108.28692078496</v>
      </c>
    </row>
    <row r="60" spans="4:8" ht="12.75">
      <c r="D60" s="42">
        <v>1</v>
      </c>
      <c r="H60" s="40">
        <v>71179.56580713042</v>
      </c>
    </row>
    <row r="62" ht="12.75">
      <c r="A62" s="38" t="s">
        <v>93</v>
      </c>
    </row>
    <row r="64" ht="12.75">
      <c r="F64" s="43" t="s">
        <v>94</v>
      </c>
    </row>
    <row r="67" spans="1:10" ht="12.75">
      <c r="A67" s="36" t="s">
        <v>95</v>
      </c>
      <c r="J67" s="37" t="s">
        <v>96</v>
      </c>
    </row>
    <row r="69" ht="12.75">
      <c r="B69" s="38" t="s">
        <v>97</v>
      </c>
    </row>
    <row r="70" spans="3:5" ht="12.75">
      <c r="C70" s="38" t="s">
        <v>65</v>
      </c>
      <c r="E70" s="40">
        <v>1168.75</v>
      </c>
    </row>
    <row r="71" spans="3:5" ht="12.75">
      <c r="C71" s="38" t="s">
        <v>98</v>
      </c>
      <c r="E71" s="40">
        <v>89.92</v>
      </c>
    </row>
    <row r="72" ht="12.75"/>
    <row r="73" ht="12.75">
      <c r="B73" s="38" t="s">
        <v>99</v>
      </c>
    </row>
    <row r="74" ht="12.75">
      <c r="B74" s="38" t="s">
        <v>100</v>
      </c>
    </row>
    <row r="76" ht="12.75">
      <c r="B76" s="38" t="s">
        <v>101</v>
      </c>
    </row>
    <row r="77" spans="3:7" ht="12.75">
      <c r="C77" s="38" t="s">
        <v>102</v>
      </c>
      <c r="G77" s="40">
        <v>0.85</v>
      </c>
    </row>
    <row r="78" spans="3:7" ht="12.75">
      <c r="C78" s="38" t="s">
        <v>103</v>
      </c>
      <c r="G78" s="40">
        <v>0.68</v>
      </c>
    </row>
    <row r="79" spans="3:7" ht="12.75">
      <c r="C79" s="38" t="s">
        <v>104</v>
      </c>
      <c r="G79" s="40">
        <v>0.69</v>
      </c>
    </row>
    <row r="80" spans="3:7" ht="12.75">
      <c r="C80" s="38" t="s">
        <v>105</v>
      </c>
      <c r="G80" s="40">
        <v>0.58</v>
      </c>
    </row>
    <row r="83" spans="1:10" ht="12.75">
      <c r="A83" s="36" t="s">
        <v>106</v>
      </c>
      <c r="J83" s="37" t="s">
        <v>107</v>
      </c>
    </row>
    <row r="85" ht="12.75">
      <c r="B85" s="38" t="s">
        <v>97</v>
      </c>
    </row>
    <row r="86" spans="3:5" ht="12.75">
      <c r="C86" s="38" t="s">
        <v>65</v>
      </c>
      <c r="E86" s="40">
        <v>723.75</v>
      </c>
    </row>
    <row r="87" spans="3:5" ht="12.75">
      <c r="C87" s="38" t="s">
        <v>98</v>
      </c>
      <c r="E87" s="40">
        <v>71.92</v>
      </c>
    </row>
    <row r="88" ht="12.75"/>
    <row r="89" ht="12.75">
      <c r="B89" s="38" t="s">
        <v>99</v>
      </c>
    </row>
    <row r="90" ht="12.75">
      <c r="B90" s="38" t="s">
        <v>108</v>
      </c>
    </row>
    <row r="92" ht="12.75">
      <c r="B92" s="38" t="s">
        <v>101</v>
      </c>
    </row>
    <row r="93" spans="3:7" ht="12.75">
      <c r="C93" s="38" t="s">
        <v>109</v>
      </c>
      <c r="G93" s="40">
        <v>0.85</v>
      </c>
    </row>
    <row r="94" spans="3:7" ht="12.75">
      <c r="C94" s="38" t="s">
        <v>103</v>
      </c>
      <c r="G94" s="40">
        <v>0.87</v>
      </c>
    </row>
    <row r="95" spans="3:7" ht="12.75">
      <c r="C95" s="38" t="s">
        <v>104</v>
      </c>
      <c r="G95" s="40">
        <v>0.94</v>
      </c>
    </row>
    <row r="96" spans="3:7" ht="12.75">
      <c r="C96" s="38" t="s">
        <v>105</v>
      </c>
      <c r="G96" s="40">
        <v>0.84</v>
      </c>
    </row>
    <row r="99" spans="1:10" ht="12.75">
      <c r="A99" s="36" t="s">
        <v>110</v>
      </c>
      <c r="J99" s="37" t="s">
        <v>111</v>
      </c>
    </row>
    <row r="101" ht="12.75">
      <c r="B101" s="38" t="s">
        <v>97</v>
      </c>
    </row>
    <row r="102" spans="3:5" ht="12.75">
      <c r="C102" s="38" t="s">
        <v>65</v>
      </c>
      <c r="E102" s="40">
        <v>256.25</v>
      </c>
    </row>
    <row r="103" spans="3:5" ht="12.75">
      <c r="C103" s="38" t="s">
        <v>98</v>
      </c>
      <c r="E103" s="40">
        <v>23.41</v>
      </c>
    </row>
    <row r="104" ht="12.75"/>
    <row r="105" ht="12.75">
      <c r="B105" s="38" t="s">
        <v>99</v>
      </c>
    </row>
    <row r="106" ht="12.75">
      <c r="B106" s="38" t="s">
        <v>112</v>
      </c>
    </row>
    <row r="108" ht="12.75">
      <c r="B108" s="38" t="s">
        <v>101</v>
      </c>
    </row>
    <row r="109" spans="3:7" ht="12.75">
      <c r="C109" s="38" t="s">
        <v>109</v>
      </c>
      <c r="G109" s="40">
        <v>0.68</v>
      </c>
    </row>
    <row r="112" spans="1:10" ht="12.75">
      <c r="A112" s="36" t="s">
        <v>113</v>
      </c>
      <c r="J112" s="37" t="s">
        <v>111</v>
      </c>
    </row>
    <row r="114" spans="3:7" ht="12.75">
      <c r="C114" s="38" t="s">
        <v>102</v>
      </c>
      <c r="G114" s="40">
        <v>0.87</v>
      </c>
    </row>
    <row r="115" spans="3:7" ht="12.75">
      <c r="C115" s="38" t="s">
        <v>104</v>
      </c>
      <c r="G115" s="40">
        <v>0.88</v>
      </c>
    </row>
    <row r="116" spans="3:7" ht="12.75">
      <c r="C116" s="38" t="s">
        <v>105</v>
      </c>
      <c r="G116" s="40">
        <v>0.94</v>
      </c>
    </row>
    <row r="119" spans="1:10" ht="12.75">
      <c r="A119" s="36" t="s">
        <v>114</v>
      </c>
      <c r="J119" s="37" t="s">
        <v>115</v>
      </c>
    </row>
    <row r="121" ht="12.75">
      <c r="B121" s="38" t="s">
        <v>97</v>
      </c>
    </row>
    <row r="122" spans="3:5" ht="12.75">
      <c r="C122" s="38" t="s">
        <v>65</v>
      </c>
      <c r="E122" s="40">
        <v>468.75</v>
      </c>
    </row>
    <row r="123" spans="3:5" ht="12.75">
      <c r="C123" s="38" t="s">
        <v>98</v>
      </c>
      <c r="E123" s="40">
        <v>21.46</v>
      </c>
    </row>
    <row r="124" ht="12.75"/>
    <row r="125" ht="12.75">
      <c r="B125" s="38" t="s">
        <v>99</v>
      </c>
    </row>
    <row r="126" ht="12.75">
      <c r="B126" s="38" t="s">
        <v>116</v>
      </c>
    </row>
    <row r="128" ht="12.75">
      <c r="B128" s="38" t="s">
        <v>101</v>
      </c>
    </row>
    <row r="129" spans="3:7" ht="12.75">
      <c r="C129" s="38" t="s">
        <v>109</v>
      </c>
      <c r="G129" s="40">
        <v>0.69</v>
      </c>
    </row>
    <row r="130" spans="3:7" ht="12.75">
      <c r="C130" s="38" t="s">
        <v>102</v>
      </c>
      <c r="G130" s="40">
        <v>0.94</v>
      </c>
    </row>
    <row r="131" spans="3:7" ht="12.75">
      <c r="C131" s="38" t="s">
        <v>103</v>
      </c>
      <c r="G131" s="40">
        <v>0.88</v>
      </c>
    </row>
    <row r="132" spans="3:7" ht="12.75">
      <c r="C132" s="38" t="s">
        <v>105</v>
      </c>
      <c r="G132" s="40">
        <v>0.91</v>
      </c>
    </row>
    <row r="135" spans="1:10" ht="12.75">
      <c r="A135" s="36" t="s">
        <v>117</v>
      </c>
      <c r="J135" s="37" t="s">
        <v>118</v>
      </c>
    </row>
    <row r="137" ht="12.75">
      <c r="B137" s="38" t="s">
        <v>97</v>
      </c>
    </row>
    <row r="138" spans="3:5" ht="12.75">
      <c r="C138" s="38" t="s">
        <v>65</v>
      </c>
      <c r="E138" s="40">
        <v>2137.5</v>
      </c>
    </row>
    <row r="139" spans="3:5" ht="12.75">
      <c r="C139" s="38" t="s">
        <v>98</v>
      </c>
      <c r="E139" s="40">
        <v>402.91</v>
      </c>
    </row>
    <row r="140" ht="12.75"/>
    <row r="141" ht="12.75">
      <c r="B141" s="38" t="s">
        <v>99</v>
      </c>
    </row>
    <row r="142" ht="12.75">
      <c r="B142" s="38" t="s">
        <v>119</v>
      </c>
    </row>
    <row r="144" ht="12.75">
      <c r="B144" s="38" t="s">
        <v>101</v>
      </c>
    </row>
    <row r="145" spans="3:7" ht="12.75">
      <c r="C145" s="38" t="s">
        <v>109</v>
      </c>
      <c r="G145" s="40">
        <v>0.58</v>
      </c>
    </row>
    <row r="146" spans="3:7" ht="12.75">
      <c r="C146" s="38" t="s">
        <v>102</v>
      </c>
      <c r="G146" s="40">
        <v>0.84</v>
      </c>
    </row>
    <row r="147" spans="3:7" ht="12.75">
      <c r="C147" s="38" t="s">
        <v>103</v>
      </c>
      <c r="G147" s="40">
        <v>0.94</v>
      </c>
    </row>
    <row r="148" spans="3:7" ht="12.75">
      <c r="C148" s="38" t="s">
        <v>104</v>
      </c>
      <c r="G148" s="40">
        <v>0.91</v>
      </c>
    </row>
    <row r="151" ht="12.75">
      <c r="A151" s="38" t="s">
        <v>120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&amp;C&amp;f</oddHeader>
    <oddFooter>&amp;CPage &amp;p</oddFooter>
  </headerFooter>
  <rowBreaks count="4" manualBreakCount="4">
    <brk id="43" max="255" man="1"/>
    <brk id="62" max="255" man="1"/>
    <brk id="110" max="255" man="1"/>
    <brk id="151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Ceria</dc:creator>
  <cp:keywords/>
  <dc:description/>
  <cp:lastModifiedBy>Sebastian Ceria</cp:lastModifiedBy>
  <cp:lastPrinted>1997-08-15T03:45:33Z</cp:lastPrinted>
  <dcterms:created xsi:type="dcterms:W3CDTF">1997-08-09T19:46:30Z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